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100" windowHeight="9600" activeTab="1"/>
  </bookViews>
  <sheets>
    <sheet name="Volumes  Conversions" sheetId="1" r:id="rId1"/>
    <sheet name="heat required for generator" sheetId="2" r:id="rId2"/>
    <sheet name="Volumes pressure vessels" sheetId="3" r:id="rId3"/>
  </sheets>
  <calcPr calcId="125725"/>
</workbook>
</file>

<file path=xl/calcChain.xml><?xml version="1.0" encoding="utf-8"?>
<calcChain xmlns="http://schemas.openxmlformats.org/spreadsheetml/2006/main">
  <c r="M20" i="3"/>
  <c r="K20"/>
  <c r="I6"/>
  <c r="J6" s="1"/>
  <c r="B31"/>
  <c r="C30" s="1"/>
  <c r="C31" s="1"/>
  <c r="C29"/>
  <c r="B26"/>
  <c r="C25"/>
  <c r="C24"/>
  <c r="C23"/>
  <c r="C26" s="1"/>
  <c r="E14"/>
  <c r="F14" s="1"/>
  <c r="E12"/>
  <c r="F12" s="1"/>
  <c r="D8"/>
  <c r="E8" s="1"/>
  <c r="D6"/>
  <c r="E6" s="1"/>
  <c r="B36" i="2"/>
  <c r="B35"/>
  <c r="D26"/>
  <c r="B23"/>
  <c r="B24" s="1"/>
  <c r="D27" s="1"/>
  <c r="I12"/>
  <c r="J11" s="1"/>
  <c r="J10"/>
  <c r="J12" s="1"/>
  <c r="I7"/>
  <c r="J6" s="1"/>
  <c r="J5"/>
  <c r="E12"/>
  <c r="F12" s="1"/>
  <c r="E10"/>
  <c r="F10" s="1"/>
  <c r="D6"/>
  <c r="E6" s="1"/>
  <c r="D4"/>
  <c r="E4" s="1"/>
  <c r="B29" i="1"/>
  <c r="C28" s="1"/>
  <c r="B24"/>
  <c r="C22" s="1"/>
  <c r="E16"/>
  <c r="F16"/>
  <c r="E14"/>
  <c r="F14" s="1"/>
  <c r="D10"/>
  <c r="E10" s="1"/>
  <c r="D8"/>
  <c r="E8" s="1"/>
  <c r="K2"/>
  <c r="C2"/>
  <c r="G2"/>
  <c r="I7" i="3" l="1"/>
  <c r="J7" s="1"/>
  <c r="D38" i="2"/>
  <c r="D39"/>
  <c r="J4"/>
  <c r="J7" s="1"/>
  <c r="C21" i="1"/>
  <c r="C23"/>
  <c r="C27"/>
  <c r="C29" s="1"/>
  <c r="C24" l="1"/>
</calcChain>
</file>

<file path=xl/sharedStrings.xml><?xml version="1.0" encoding="utf-8"?>
<sst xmlns="http://schemas.openxmlformats.org/spreadsheetml/2006/main" count="184" uniqueCount="74">
  <si>
    <t>F</t>
  </si>
  <si>
    <t>Convert C to F</t>
  </si>
  <si>
    <t>Convert F to C</t>
  </si>
  <si>
    <t>C</t>
  </si>
  <si>
    <t>Convert C to K</t>
  </si>
  <si>
    <t>K</t>
  </si>
  <si>
    <t>Volumes</t>
  </si>
  <si>
    <t>Generator</t>
  </si>
  <si>
    <t>Condenser</t>
  </si>
  <si>
    <t>Evaporator</t>
  </si>
  <si>
    <t>Bubble pump</t>
  </si>
  <si>
    <t>m^3</t>
  </si>
  <si>
    <t>Mass of chemicals</t>
  </si>
  <si>
    <t>isobutane</t>
  </si>
  <si>
    <t>m[kg]</t>
  </si>
  <si>
    <t>Diameter [in]</t>
  </si>
  <si>
    <t>Height [in]</t>
  </si>
  <si>
    <t>[in^3]</t>
  </si>
  <si>
    <t>[m^3]</t>
  </si>
  <si>
    <t>L [in]</t>
  </si>
  <si>
    <t>W [in]</t>
  </si>
  <si>
    <t>T [in]</t>
  </si>
  <si>
    <t>ammonia</t>
  </si>
  <si>
    <t>water</t>
  </si>
  <si>
    <t>% of total fluid</t>
  </si>
  <si>
    <t>total</t>
  </si>
  <si>
    <t>Water/ammonia mix</t>
  </si>
  <si>
    <t>Q=mc(T2-T1)</t>
  </si>
  <si>
    <t>conversions</t>
  </si>
  <si>
    <t>Joule=kg*m^2/s^2</t>
  </si>
  <si>
    <t>Joule=2.39e-4Kcal</t>
  </si>
  <si>
    <t>constants</t>
  </si>
  <si>
    <t>c of water</t>
  </si>
  <si>
    <t>cal/(gram*deg C)</t>
  </si>
  <si>
    <t>Q=</t>
  </si>
  <si>
    <t>1000 grams/kg</t>
  </si>
  <si>
    <t>T1[C]</t>
  </si>
  <si>
    <t>T2[C]</t>
  </si>
  <si>
    <t>c</t>
  </si>
  <si>
    <t>[cal/(gram*deg C)]</t>
  </si>
  <si>
    <t>cal</t>
  </si>
  <si>
    <t>1 cal/.001162 watt hrs</t>
  </si>
  <si>
    <t>Watt hr=</t>
  </si>
  <si>
    <t>Wh</t>
  </si>
  <si>
    <t>heater watt</t>
  </si>
  <si>
    <t>Time to temp[minutes]</t>
  </si>
  <si>
    <t>60 min/hr</t>
  </si>
  <si>
    <t>[W]</t>
  </si>
  <si>
    <t>J/g/C</t>
  </si>
  <si>
    <t>1 cal=4.184J</t>
  </si>
  <si>
    <t>Heat needed for generator [cal]</t>
  </si>
  <si>
    <t>Heat needed for generator [J]</t>
  </si>
  <si>
    <t>J/gC</t>
  </si>
  <si>
    <t>J</t>
  </si>
  <si>
    <t>Watt=J/sec</t>
  </si>
  <si>
    <t>3600 sec/hr</t>
  </si>
  <si>
    <t>Volumes filled</t>
  </si>
  <si>
    <t xml:space="preserve">water = </t>
  </si>
  <si>
    <t>[kg/m^3]</t>
  </si>
  <si>
    <t>% of container</t>
  </si>
  <si>
    <t>Generator Water/ammonia</t>
  </si>
  <si>
    <t xml:space="preserve">Generator Water only </t>
  </si>
  <si>
    <t>kNm^3</t>
  </si>
  <si>
    <t>specific weight @5 C</t>
  </si>
  <si>
    <t>density @5 C</t>
  </si>
  <si>
    <t>Butane properties</t>
  </si>
  <si>
    <t xml:space="preserve"> </t>
  </si>
  <si>
    <t>specific volume = 0.406 [m^3/kg]</t>
  </si>
  <si>
    <t>Average = 2.67 [kg/m^3]</t>
  </si>
  <si>
    <t>Gas Density at 1.013 bar at 15 C or 59F =2.51[kg/m^3]</t>
  </si>
  <si>
    <t>Gas Density at 1.013 bar at -11.7C=2.82[kg/m^3]</t>
  </si>
  <si>
    <t>Boiling point at 1.013 bar=-11.7[C]</t>
  </si>
  <si>
    <t xml:space="preserve">volume of butane </t>
  </si>
  <si>
    <t>gas to liquid =.00057 m^3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</si>
</sst>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/>
    <xf numFmtId="0" fontId="0" fillId="2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13" xfId="0" applyBorder="1" applyAlignment="1">
      <alignment horizontal="right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17" xfId="0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Border="1"/>
    <xf numFmtId="0" fontId="0" fillId="0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13" xfId="0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5" xfId="0" applyBorder="1"/>
    <xf numFmtId="0" fontId="0" fillId="0" borderId="15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2" borderId="29" xfId="0" applyFill="1" applyBorder="1" applyAlignment="1">
      <alignment horizontal="center"/>
    </xf>
    <xf numFmtId="0" fontId="0" fillId="0" borderId="29" xfId="0" applyBorder="1"/>
    <xf numFmtId="0" fontId="0" fillId="0" borderId="30" xfId="0" applyBorder="1"/>
    <xf numFmtId="2" fontId="1" fillId="0" borderId="0" xfId="0" applyNumberFormat="1" applyFont="1" applyBorder="1" applyAlignment="1">
      <alignment horizontal="center"/>
    </xf>
    <xf numFmtId="2" fontId="1" fillId="0" borderId="29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3" xfId="0" applyFont="1" applyBorder="1"/>
    <xf numFmtId="0" fontId="1" fillId="0" borderId="7" xfId="0" applyFont="1" applyBorder="1"/>
    <xf numFmtId="164" fontId="1" fillId="0" borderId="18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0" xfId="0" applyFill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32" xfId="0" applyBorder="1" applyAlignment="1">
      <alignment horizontal="right"/>
    </xf>
    <xf numFmtId="0" fontId="0" fillId="0" borderId="33" xfId="0" applyBorder="1" applyAlignment="1">
      <alignment horizontal="center"/>
    </xf>
    <xf numFmtId="0" fontId="0" fillId="0" borderId="32" xfId="0" applyBorder="1"/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1" xfId="0" applyBorder="1"/>
    <xf numFmtId="0" fontId="1" fillId="0" borderId="0" xfId="0" applyFont="1"/>
    <xf numFmtId="0" fontId="1" fillId="0" borderId="33" xfId="0" applyFont="1" applyBorder="1" applyAlignment="1">
      <alignment horizontal="center"/>
    </xf>
    <xf numFmtId="2" fontId="1" fillId="0" borderId="31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3" fillId="0" borderId="7" xfId="0" applyNumberFormat="1" applyFont="1" applyBorder="1"/>
    <xf numFmtId="0" fontId="1" fillId="0" borderId="1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opLeftCell="A4" workbookViewId="0">
      <selection activeCell="I22" sqref="I22"/>
    </sheetView>
  </sheetViews>
  <sheetFormatPr defaultRowHeight="15"/>
  <cols>
    <col min="1" max="1" width="15.85546875" customWidth="1"/>
    <col min="2" max="2" width="11.85546875" customWidth="1"/>
    <col min="3" max="3" width="11.140625" customWidth="1"/>
    <col min="5" max="5" width="13" customWidth="1"/>
    <col min="8" max="8" width="4.140625" customWidth="1"/>
    <col min="9" max="9" width="14.28515625" customWidth="1"/>
  </cols>
  <sheetData>
    <row r="1" spans="1:11">
      <c r="A1" s="3"/>
      <c r="B1" s="4" t="s">
        <v>0</v>
      </c>
      <c r="C1" s="5" t="s">
        <v>3</v>
      </c>
      <c r="E1" s="3"/>
      <c r="F1" s="4" t="s">
        <v>3</v>
      </c>
      <c r="G1" s="5" t="s">
        <v>0</v>
      </c>
      <c r="H1" s="9"/>
      <c r="I1" s="3"/>
      <c r="J1" s="4" t="s">
        <v>3</v>
      </c>
      <c r="K1" s="5" t="s">
        <v>5</v>
      </c>
    </row>
    <row r="2" spans="1:11">
      <c r="A2" s="30" t="s">
        <v>2</v>
      </c>
      <c r="B2" s="7">
        <v>100</v>
      </c>
      <c r="C2" s="72">
        <f>(B2-32)/1.8</f>
        <v>37.777777777777779</v>
      </c>
      <c r="E2" s="6" t="s">
        <v>1</v>
      </c>
      <c r="F2" s="7">
        <v>31.85</v>
      </c>
      <c r="G2" s="71">
        <f>((9/5)*F2)+32</f>
        <v>89.330000000000013</v>
      </c>
      <c r="H2" s="10"/>
      <c r="I2" s="6" t="s">
        <v>4</v>
      </c>
      <c r="J2" s="7">
        <v>20</v>
      </c>
      <c r="K2" s="71">
        <f>J2+273.15</f>
        <v>293.14999999999998</v>
      </c>
    </row>
    <row r="6" spans="1:11">
      <c r="C6" t="s">
        <v>6</v>
      </c>
    </row>
    <row r="7" spans="1:11">
      <c r="A7" s="3"/>
      <c r="B7" s="9" t="s">
        <v>15</v>
      </c>
      <c r="C7" s="9" t="s">
        <v>16</v>
      </c>
      <c r="D7" s="9" t="s">
        <v>17</v>
      </c>
      <c r="E7" s="5" t="s">
        <v>18</v>
      </c>
    </row>
    <row r="8" spans="1:11">
      <c r="A8" s="6" t="s">
        <v>7</v>
      </c>
      <c r="B8" s="7">
        <v>3</v>
      </c>
      <c r="C8" s="7">
        <v>12</v>
      </c>
      <c r="D8" s="56">
        <f>(PI()*(B8^2)/4)*C8</f>
        <v>84.823001646924411</v>
      </c>
      <c r="E8" s="52">
        <f>0.000016387*D8</f>
        <v>1.3899945279881505E-3</v>
      </c>
    </row>
    <row r="9" spans="1:11">
      <c r="A9" s="3"/>
      <c r="B9" s="9" t="s">
        <v>15</v>
      </c>
      <c r="C9" s="9" t="s">
        <v>16</v>
      </c>
      <c r="D9" s="9" t="s">
        <v>17</v>
      </c>
      <c r="E9" s="5" t="s">
        <v>18</v>
      </c>
    </row>
    <row r="10" spans="1:11">
      <c r="A10" s="6" t="s">
        <v>10</v>
      </c>
      <c r="B10" s="7">
        <v>2</v>
      </c>
      <c r="C10" s="7">
        <v>6</v>
      </c>
      <c r="D10" s="56">
        <f>(PI()*(B10^2)/4)*C10</f>
        <v>18.849555921538759</v>
      </c>
      <c r="E10" s="52">
        <f>0.000016387*D10</f>
        <v>3.0888767288625565E-4</v>
      </c>
    </row>
    <row r="13" spans="1:11">
      <c r="A13" s="3"/>
      <c r="B13" s="9" t="s">
        <v>19</v>
      </c>
      <c r="C13" s="9" t="s">
        <v>20</v>
      </c>
      <c r="D13" s="9" t="s">
        <v>21</v>
      </c>
      <c r="E13" s="9" t="s">
        <v>17</v>
      </c>
      <c r="F13" s="5" t="s">
        <v>18</v>
      </c>
    </row>
    <row r="14" spans="1:11">
      <c r="A14" s="6" t="s">
        <v>8</v>
      </c>
      <c r="B14" s="7">
        <v>10</v>
      </c>
      <c r="C14" s="7">
        <v>10</v>
      </c>
      <c r="D14" s="7">
        <v>1</v>
      </c>
      <c r="E14" s="56">
        <f>B14*C14*D14</f>
        <v>100</v>
      </c>
      <c r="F14" s="52">
        <f>0.000016387*E14</f>
        <v>1.6387000000000001E-3</v>
      </c>
    </row>
    <row r="15" spans="1:11">
      <c r="A15" s="3"/>
      <c r="B15" s="9" t="s">
        <v>19</v>
      </c>
      <c r="C15" s="9" t="s">
        <v>20</v>
      </c>
      <c r="D15" s="9" t="s">
        <v>21</v>
      </c>
      <c r="E15" s="9" t="s">
        <v>17</v>
      </c>
      <c r="F15" s="5" t="s">
        <v>18</v>
      </c>
    </row>
    <row r="16" spans="1:11">
      <c r="A16" s="6" t="s">
        <v>9</v>
      </c>
      <c r="B16" s="7">
        <v>12</v>
      </c>
      <c r="C16" s="7">
        <v>7</v>
      </c>
      <c r="D16" s="7">
        <v>1</v>
      </c>
      <c r="E16" s="56">
        <f>B16*C16*D16</f>
        <v>84</v>
      </c>
      <c r="F16" s="52">
        <f>0.000016387*E16</f>
        <v>1.376508E-3</v>
      </c>
    </row>
    <row r="19" spans="1:3" ht="15.75" thickBot="1"/>
    <row r="20" spans="1:3" ht="30.75" thickTop="1">
      <c r="A20" s="28" t="s">
        <v>12</v>
      </c>
      <c r="B20" s="27" t="s">
        <v>14</v>
      </c>
      <c r="C20" s="29" t="s">
        <v>24</v>
      </c>
    </row>
    <row r="21" spans="1:3">
      <c r="A21" s="23" t="s">
        <v>13</v>
      </c>
      <c r="B21" s="17">
        <v>0.34</v>
      </c>
      <c r="C21" s="53">
        <f>B21/B24</f>
        <v>0.28571428571428575</v>
      </c>
    </row>
    <row r="22" spans="1:3">
      <c r="A22" s="23" t="s">
        <v>22</v>
      </c>
      <c r="B22" s="17">
        <v>0.21</v>
      </c>
      <c r="C22" s="53">
        <f>B22/B24</f>
        <v>0.17647058823529413</v>
      </c>
    </row>
    <row r="23" spans="1:3" ht="15.75" thickBot="1">
      <c r="A23" s="25" t="s">
        <v>23</v>
      </c>
      <c r="B23" s="18">
        <v>0.64</v>
      </c>
      <c r="C23" s="54">
        <f>B23/B24</f>
        <v>0.53781512605042026</v>
      </c>
    </row>
    <row r="24" spans="1:3" ht="16.5" thickTop="1" thickBot="1">
      <c r="A24" s="14" t="s">
        <v>25</v>
      </c>
      <c r="B24" s="73">
        <f>SUM(B21:B23)</f>
        <v>1.19</v>
      </c>
      <c r="C24" s="55">
        <f>SUM(C21:C23)</f>
        <v>1</v>
      </c>
    </row>
    <row r="25" spans="1:3" ht="16.5" thickTop="1" thickBot="1">
      <c r="A25" s="19"/>
      <c r="B25" s="20"/>
      <c r="C25" s="21"/>
    </row>
    <row r="26" spans="1:3" ht="30.75" thickTop="1">
      <c r="A26" s="22" t="s">
        <v>26</v>
      </c>
      <c r="B26" s="27" t="s">
        <v>14</v>
      </c>
      <c r="C26" s="29" t="s">
        <v>24</v>
      </c>
    </row>
    <row r="27" spans="1:3">
      <c r="A27" s="23" t="s">
        <v>22</v>
      </c>
      <c r="B27" s="17">
        <v>0.21</v>
      </c>
      <c r="C27" s="53">
        <f>B27/B29</f>
        <v>0.24705882352941178</v>
      </c>
    </row>
    <row r="28" spans="1:3" ht="15.75" thickBot="1">
      <c r="A28" s="25" t="s">
        <v>23</v>
      </c>
      <c r="B28" s="18">
        <v>0.64</v>
      </c>
      <c r="C28" s="54">
        <f>B28/B29</f>
        <v>0.75294117647058822</v>
      </c>
    </row>
    <row r="29" spans="1:3" ht="16.5" thickTop="1" thickBot="1">
      <c r="A29" s="14" t="s">
        <v>25</v>
      </c>
      <c r="B29" s="73">
        <f>SUM(B26:B28)</f>
        <v>0.85</v>
      </c>
      <c r="C29" s="55">
        <f>SUM(C26:C28)</f>
        <v>1</v>
      </c>
    </row>
    <row r="30" spans="1:3" ht="15.75" thickTop="1"/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40"/>
  <sheetViews>
    <sheetView tabSelected="1" topLeftCell="A10" workbookViewId="0">
      <selection activeCell="J17" sqref="J17"/>
    </sheetView>
  </sheetViews>
  <sheetFormatPr defaultRowHeight="15"/>
  <cols>
    <col min="1" max="1" width="14" customWidth="1"/>
    <col min="2" max="2" width="9.140625" customWidth="1"/>
    <col min="5" max="5" width="9.140625" customWidth="1"/>
    <col min="8" max="8" width="19.5703125" customWidth="1"/>
    <col min="9" max="9" width="13.5703125" customWidth="1"/>
    <col min="10" max="10" width="9.140625" customWidth="1"/>
  </cols>
  <sheetData>
    <row r="2" spans="1:12" ht="15.75" thickBot="1"/>
    <row r="3" spans="1:12" ht="45.75" thickTop="1">
      <c r="A3" s="3"/>
      <c r="B3" s="9" t="s">
        <v>15</v>
      </c>
      <c r="C3" s="9" t="s">
        <v>16</v>
      </c>
      <c r="D3" s="9" t="s">
        <v>17</v>
      </c>
      <c r="E3" s="5" t="s">
        <v>18</v>
      </c>
      <c r="H3" s="28" t="s">
        <v>12</v>
      </c>
      <c r="I3" s="27" t="s">
        <v>14</v>
      </c>
      <c r="J3" s="29" t="s">
        <v>24</v>
      </c>
    </row>
    <row r="4" spans="1:12">
      <c r="A4" s="6" t="s">
        <v>7</v>
      </c>
      <c r="B4" s="7">
        <v>3</v>
      </c>
      <c r="C4" s="7">
        <v>12</v>
      </c>
      <c r="D4" s="10">
        <f>(PI()*(B4^2)/4)*C4</f>
        <v>84.823001646924411</v>
      </c>
      <c r="E4" s="52">
        <f>0.000016387*D4</f>
        <v>1.3899945279881505E-3</v>
      </c>
      <c r="H4" s="23" t="s">
        <v>13</v>
      </c>
      <c r="I4" s="17">
        <v>0.34</v>
      </c>
      <c r="J4" s="53">
        <f>I4/I7</f>
        <v>0.28571428571428575</v>
      </c>
    </row>
    <row r="5" spans="1:12">
      <c r="A5" s="3"/>
      <c r="B5" s="9" t="s">
        <v>15</v>
      </c>
      <c r="C5" s="9" t="s">
        <v>16</v>
      </c>
      <c r="D5" s="9" t="s">
        <v>17</v>
      </c>
      <c r="E5" s="5" t="s">
        <v>18</v>
      </c>
      <c r="H5" s="23" t="s">
        <v>22</v>
      </c>
      <c r="I5" s="17">
        <v>0.21</v>
      </c>
      <c r="J5" s="53">
        <f>I5/I7</f>
        <v>0.17647058823529413</v>
      </c>
    </row>
    <row r="6" spans="1:12" ht="15.75" thickBot="1">
      <c r="A6" s="6" t="s">
        <v>10</v>
      </c>
      <c r="B6" s="7">
        <v>2</v>
      </c>
      <c r="C6" s="7">
        <v>6</v>
      </c>
      <c r="D6" s="10">
        <f>(PI()*(B6^2)/4)*C6</f>
        <v>18.849555921538759</v>
      </c>
      <c r="E6" s="52">
        <f>0.000016387*D6</f>
        <v>3.0888767288625565E-4</v>
      </c>
      <c r="H6" s="25" t="s">
        <v>23</v>
      </c>
      <c r="I6" s="18">
        <v>0.64</v>
      </c>
      <c r="J6" s="54">
        <f>I6/I7</f>
        <v>0.53781512605042026</v>
      </c>
    </row>
    <row r="7" spans="1:12" ht="16.5" thickTop="1" thickBot="1">
      <c r="H7" s="14" t="s">
        <v>25</v>
      </c>
      <c r="I7" s="15">
        <f>SUM(I4:I6)</f>
        <v>1.19</v>
      </c>
      <c r="J7" s="55">
        <f>SUM(J4:J6)</f>
        <v>1</v>
      </c>
    </row>
    <row r="8" spans="1:12" ht="16.5" thickTop="1" thickBot="1">
      <c r="H8" s="19"/>
      <c r="I8" s="20"/>
      <c r="J8" s="21"/>
    </row>
    <row r="9" spans="1:12" ht="45.75" thickTop="1">
      <c r="A9" s="3"/>
      <c r="B9" s="9" t="s">
        <v>19</v>
      </c>
      <c r="C9" s="9" t="s">
        <v>20</v>
      </c>
      <c r="D9" s="9" t="s">
        <v>21</v>
      </c>
      <c r="E9" s="9" t="s">
        <v>17</v>
      </c>
      <c r="F9" s="5" t="s">
        <v>18</v>
      </c>
      <c r="H9" s="22" t="s">
        <v>26</v>
      </c>
      <c r="I9" s="27" t="s">
        <v>14</v>
      </c>
      <c r="J9" s="29" t="s">
        <v>24</v>
      </c>
    </row>
    <row r="10" spans="1:12">
      <c r="A10" s="6" t="s">
        <v>8</v>
      </c>
      <c r="B10" s="7">
        <v>10</v>
      </c>
      <c r="C10" s="7">
        <v>10</v>
      </c>
      <c r="D10" s="7">
        <v>1</v>
      </c>
      <c r="E10" s="56">
        <f>B10*C10*D10</f>
        <v>100</v>
      </c>
      <c r="F10" s="52">
        <f>0.000016387*E10</f>
        <v>1.6387000000000001E-3</v>
      </c>
      <c r="H10" s="23" t="s">
        <v>22</v>
      </c>
      <c r="I10" s="17">
        <v>0.21</v>
      </c>
      <c r="J10" s="53">
        <f>I10/I12</f>
        <v>0.24705882352941178</v>
      </c>
    </row>
    <row r="11" spans="1:12" ht="15.75" thickBot="1">
      <c r="A11" s="3"/>
      <c r="B11" s="9" t="s">
        <v>19</v>
      </c>
      <c r="C11" s="9" t="s">
        <v>20</v>
      </c>
      <c r="D11" s="9" t="s">
        <v>21</v>
      </c>
      <c r="E11" s="9" t="s">
        <v>17</v>
      </c>
      <c r="F11" s="5" t="s">
        <v>18</v>
      </c>
      <c r="H11" s="25" t="s">
        <v>23</v>
      </c>
      <c r="I11" s="18">
        <v>0.64</v>
      </c>
      <c r="J11" s="54">
        <f>I11/I12</f>
        <v>0.75294117647058822</v>
      </c>
    </row>
    <row r="12" spans="1:12" ht="16.5" thickTop="1" thickBot="1">
      <c r="A12" s="6" t="s">
        <v>9</v>
      </c>
      <c r="B12" s="7">
        <v>12</v>
      </c>
      <c r="C12" s="7">
        <v>7</v>
      </c>
      <c r="D12" s="7">
        <v>1</v>
      </c>
      <c r="E12" s="56">
        <f>B12*C12*D12</f>
        <v>84</v>
      </c>
      <c r="F12" s="52">
        <f>0.000016387*E12</f>
        <v>1.376508E-3</v>
      </c>
      <c r="H12" s="14" t="s">
        <v>25</v>
      </c>
      <c r="I12" s="15">
        <f>SUM(I9:I11)</f>
        <v>0.85</v>
      </c>
      <c r="J12" s="55">
        <f>SUM(J9:J11)</f>
        <v>1</v>
      </c>
    </row>
    <row r="13" spans="1:12" ht="15.75" thickTop="1"/>
    <row r="14" spans="1:12" ht="15.75" thickBot="1"/>
    <row r="15" spans="1:12" ht="16.5" thickTop="1" thickBot="1">
      <c r="G15" s="31"/>
      <c r="H15" s="57" t="s">
        <v>28</v>
      </c>
      <c r="I15" s="79" t="s">
        <v>31</v>
      </c>
      <c r="J15" s="76"/>
      <c r="K15" s="76"/>
      <c r="L15" s="76"/>
    </row>
    <row r="16" spans="1:12" ht="15.75" thickTop="1">
      <c r="G16" s="31"/>
      <c r="H16" s="27" t="s">
        <v>29</v>
      </c>
      <c r="I16" s="1" t="s">
        <v>32</v>
      </c>
      <c r="J16">
        <v>1</v>
      </c>
      <c r="K16" s="76" t="s">
        <v>33</v>
      </c>
      <c r="L16" s="76"/>
    </row>
    <row r="17" spans="1:11">
      <c r="G17" s="31"/>
      <c r="H17" s="13" t="s">
        <v>30</v>
      </c>
      <c r="I17" s="1" t="s">
        <v>32</v>
      </c>
      <c r="J17">
        <v>4.18</v>
      </c>
      <c r="K17" t="s">
        <v>52</v>
      </c>
    </row>
    <row r="18" spans="1:11">
      <c r="A18" s="75" t="s">
        <v>50</v>
      </c>
      <c r="B18" s="75"/>
      <c r="C18" s="75"/>
      <c r="D18" s="75"/>
      <c r="G18" s="31"/>
      <c r="H18" s="32" t="s">
        <v>35</v>
      </c>
    </row>
    <row r="19" spans="1:11" ht="15" customHeight="1">
      <c r="B19" s="76" t="s">
        <v>39</v>
      </c>
      <c r="C19" s="76"/>
      <c r="D19" s="76"/>
      <c r="G19" s="31"/>
      <c r="H19" s="32" t="s">
        <v>41</v>
      </c>
    </row>
    <row r="20" spans="1:11" ht="15" customHeight="1">
      <c r="B20" s="1" t="s">
        <v>14</v>
      </c>
      <c r="C20" s="1" t="s">
        <v>38</v>
      </c>
      <c r="D20" s="1" t="s">
        <v>36</v>
      </c>
      <c r="E20" s="1" t="s">
        <v>37</v>
      </c>
      <c r="G20" s="31"/>
      <c r="H20" s="32" t="s">
        <v>46</v>
      </c>
    </row>
    <row r="21" spans="1:11">
      <c r="A21" t="s">
        <v>27</v>
      </c>
      <c r="B21" s="2">
        <v>0.64</v>
      </c>
      <c r="C21" s="1">
        <v>1</v>
      </c>
      <c r="D21" s="2">
        <v>20</v>
      </c>
      <c r="E21" s="2">
        <v>80</v>
      </c>
      <c r="G21" s="12"/>
      <c r="H21" s="32" t="s">
        <v>49</v>
      </c>
    </row>
    <row r="22" spans="1:11">
      <c r="H22" s="32" t="s">
        <v>54</v>
      </c>
    </row>
    <row r="23" spans="1:11">
      <c r="A23" s="35" t="s">
        <v>34</v>
      </c>
      <c r="B23" s="51">
        <f>B21*C21*1000*(E21-D21)</f>
        <v>38400</v>
      </c>
      <c r="C23" s="36" t="s">
        <v>40</v>
      </c>
      <c r="D23" s="36"/>
      <c r="E23" s="37"/>
      <c r="H23" s="32" t="s">
        <v>55</v>
      </c>
    </row>
    <row r="24" spans="1:11" ht="15.75" thickBot="1">
      <c r="A24" s="39" t="s">
        <v>42</v>
      </c>
      <c r="B24" s="50">
        <f>B23*0.001162</f>
        <v>44.620800000000003</v>
      </c>
      <c r="C24" s="31" t="s">
        <v>43</v>
      </c>
      <c r="D24" s="31"/>
      <c r="E24" s="34"/>
    </row>
    <row r="25" spans="1:11" ht="15.75" thickTop="1">
      <c r="A25" s="40"/>
      <c r="B25" s="41" t="s">
        <v>47</v>
      </c>
      <c r="C25" s="77" t="s">
        <v>45</v>
      </c>
      <c r="D25" s="77"/>
      <c r="E25" s="78"/>
    </row>
    <row r="26" spans="1:11">
      <c r="A26" s="42" t="s">
        <v>44</v>
      </c>
      <c r="B26" s="33">
        <v>100</v>
      </c>
      <c r="C26" s="31"/>
      <c r="D26" s="48">
        <f>(B24/B26)*60</f>
        <v>26.772480000000002</v>
      </c>
      <c r="E26" s="43"/>
    </row>
    <row r="27" spans="1:11" ht="15.75" thickBot="1">
      <c r="A27" s="44" t="s">
        <v>44</v>
      </c>
      <c r="B27" s="45">
        <v>200</v>
      </c>
      <c r="C27" s="46"/>
      <c r="D27" s="49">
        <f>(B24/B27)*60</f>
        <v>13.386240000000001</v>
      </c>
      <c r="E27" s="47"/>
    </row>
    <row r="28" spans="1:11" ht="15.75" thickTop="1"/>
    <row r="30" spans="1:11">
      <c r="A30" s="75" t="s">
        <v>51</v>
      </c>
      <c r="B30" s="75"/>
      <c r="C30" s="75"/>
      <c r="D30" s="75"/>
    </row>
    <row r="31" spans="1:11">
      <c r="B31" s="76" t="s">
        <v>48</v>
      </c>
      <c r="C31" s="76"/>
      <c r="D31" s="76"/>
    </row>
    <row r="32" spans="1:11">
      <c r="B32" s="1" t="s">
        <v>14</v>
      </c>
      <c r="C32" s="1" t="s">
        <v>38</v>
      </c>
      <c r="D32" s="1" t="s">
        <v>36</v>
      </c>
      <c r="E32" s="1" t="s">
        <v>37</v>
      </c>
    </row>
    <row r="33" spans="1:5">
      <c r="A33" t="s">
        <v>27</v>
      </c>
      <c r="B33" s="2">
        <v>0.64</v>
      </c>
      <c r="C33" s="1">
        <v>4.18</v>
      </c>
      <c r="D33" s="2">
        <v>20</v>
      </c>
      <c r="E33" s="2">
        <v>80</v>
      </c>
    </row>
    <row r="35" spans="1:5">
      <c r="A35" s="35" t="s">
        <v>34</v>
      </c>
      <c r="B35" s="51">
        <f>B33*C33*1000*(E33-D33)</f>
        <v>160512</v>
      </c>
      <c r="C35" s="36" t="s">
        <v>53</v>
      </c>
      <c r="D35" s="36"/>
      <c r="E35" s="37"/>
    </row>
    <row r="36" spans="1:5" ht="15.75" thickBot="1">
      <c r="A36" s="39" t="s">
        <v>42</v>
      </c>
      <c r="B36" s="50">
        <f>B35/3600</f>
        <v>44.586666666666666</v>
      </c>
      <c r="C36" s="31" t="s">
        <v>43</v>
      </c>
      <c r="D36" s="31"/>
      <c r="E36" s="34"/>
    </row>
    <row r="37" spans="1:5" ht="15.75" thickTop="1">
      <c r="A37" s="40"/>
      <c r="B37" s="41" t="s">
        <v>47</v>
      </c>
      <c r="C37" s="77" t="s">
        <v>45</v>
      </c>
      <c r="D37" s="77"/>
      <c r="E37" s="78"/>
    </row>
    <row r="38" spans="1:5">
      <c r="A38" s="42" t="s">
        <v>44</v>
      </c>
      <c r="B38" s="33">
        <v>100</v>
      </c>
      <c r="C38" s="31"/>
      <c r="D38" s="48">
        <f>(B36/B38)*60</f>
        <v>26.751999999999999</v>
      </c>
      <c r="E38" s="43"/>
    </row>
    <row r="39" spans="1:5" ht="15.75" thickBot="1">
      <c r="A39" s="44" t="s">
        <v>44</v>
      </c>
      <c r="B39" s="45">
        <v>200</v>
      </c>
      <c r="C39" s="46"/>
      <c r="D39" s="49">
        <f>(B36/B39)*60</f>
        <v>13.375999999999999</v>
      </c>
      <c r="E39" s="47"/>
    </row>
    <row r="40" spans="1:5" ht="15.75" thickTop="1"/>
  </sheetData>
  <mergeCells count="8">
    <mergeCell ref="I15:L15"/>
    <mergeCell ref="A30:D30"/>
    <mergeCell ref="B31:D31"/>
    <mergeCell ref="C37:E37"/>
    <mergeCell ref="A18:D18"/>
    <mergeCell ref="K16:L16"/>
    <mergeCell ref="B19:D19"/>
    <mergeCell ref="C25:E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2"/>
  <sheetViews>
    <sheetView workbookViewId="0">
      <selection activeCell="A7" sqref="A7"/>
    </sheetView>
  </sheetViews>
  <sheetFormatPr defaultRowHeight="15"/>
  <cols>
    <col min="1" max="1" width="15.42578125" customWidth="1"/>
    <col min="8" max="8" width="24.85546875" customWidth="1"/>
    <col min="9" max="9" width="12.5703125" customWidth="1"/>
    <col min="10" max="10" width="9.140625" style="1"/>
    <col min="11" max="11" width="10.7109375" customWidth="1"/>
    <col min="13" max="13" width="13.7109375" customWidth="1"/>
  </cols>
  <sheetData>
    <row r="1" spans="1:14">
      <c r="I1" s="59" t="s">
        <v>64</v>
      </c>
      <c r="J1" s="5" t="s">
        <v>58</v>
      </c>
      <c r="L1" s="3" t="s">
        <v>63</v>
      </c>
      <c r="M1" s="36"/>
      <c r="N1" s="60" t="s">
        <v>62</v>
      </c>
    </row>
    <row r="2" spans="1:14">
      <c r="I2" s="38" t="s">
        <v>57</v>
      </c>
      <c r="J2" s="8">
        <v>1000</v>
      </c>
      <c r="L2" s="38" t="s">
        <v>57</v>
      </c>
      <c r="M2" s="10">
        <v>9.8000000000000007</v>
      </c>
      <c r="N2" s="11"/>
    </row>
    <row r="3" spans="1:14">
      <c r="I3" s="66"/>
      <c r="J3" s="62"/>
      <c r="L3" s="65"/>
      <c r="M3" s="20"/>
      <c r="N3" s="31"/>
    </row>
    <row r="4" spans="1:14">
      <c r="C4" t="s">
        <v>6</v>
      </c>
      <c r="I4" s="80" t="s">
        <v>56</v>
      </c>
      <c r="J4" s="81"/>
    </row>
    <row r="5" spans="1:14" ht="45">
      <c r="A5" s="3"/>
      <c r="B5" s="9" t="s">
        <v>15</v>
      </c>
      <c r="C5" s="9" t="s">
        <v>16</v>
      </c>
      <c r="D5" s="9" t="s">
        <v>17</v>
      </c>
      <c r="E5" s="5" t="s">
        <v>18</v>
      </c>
      <c r="I5" s="30" t="s">
        <v>18</v>
      </c>
      <c r="J5" s="64" t="s">
        <v>59</v>
      </c>
    </row>
    <row r="6" spans="1:14">
      <c r="A6" s="6" t="s">
        <v>7</v>
      </c>
      <c r="B6" s="7">
        <v>3</v>
      </c>
      <c r="C6" s="7">
        <v>12</v>
      </c>
      <c r="D6" s="10">
        <f>(PI()*(B6^2)/4)*C6</f>
        <v>84.823001646924411</v>
      </c>
      <c r="E6" s="11">
        <f>0.000016387*D6</f>
        <v>1.3899945279881505E-3</v>
      </c>
      <c r="H6" s="61" t="s">
        <v>61</v>
      </c>
      <c r="I6" s="69">
        <f>B30/1000</f>
        <v>6.4000000000000005E-4</v>
      </c>
      <c r="J6" s="70">
        <f>I6/E6*100</f>
        <v>46.043346726430848</v>
      </c>
    </row>
    <row r="7" spans="1:14">
      <c r="A7" s="3"/>
      <c r="B7" s="9" t="s">
        <v>15</v>
      </c>
      <c r="C7" s="9" t="s">
        <v>16</v>
      </c>
      <c r="D7" s="9" t="s">
        <v>17</v>
      </c>
      <c r="E7" s="5" t="s">
        <v>18</v>
      </c>
      <c r="H7" s="63" t="s">
        <v>60</v>
      </c>
      <c r="I7" s="69">
        <f>B31/1000</f>
        <v>8.4999999999999995E-4</v>
      </c>
      <c r="J7" s="70">
        <f>I7/E6*100</f>
        <v>61.151319871040968</v>
      </c>
    </row>
    <row r="8" spans="1:14">
      <c r="A8" s="6" t="s">
        <v>10</v>
      </c>
      <c r="B8" s="7">
        <v>2</v>
      </c>
      <c r="C8" s="7">
        <v>7</v>
      </c>
      <c r="D8" s="10">
        <f>(PI()*(B8^2)/4)*C8</f>
        <v>21.991148575128552</v>
      </c>
      <c r="E8" s="11">
        <f>0.000016387*D8</f>
        <v>3.6036895170063162E-4</v>
      </c>
      <c r="H8" s="6" t="s">
        <v>10</v>
      </c>
      <c r="I8" s="58"/>
    </row>
    <row r="11" spans="1:14">
      <c r="A11" s="3"/>
      <c r="B11" s="9" t="s">
        <v>19</v>
      </c>
      <c r="C11" s="9" t="s">
        <v>20</v>
      </c>
      <c r="D11" s="9" t="s">
        <v>21</v>
      </c>
      <c r="E11" s="9" t="s">
        <v>17</v>
      </c>
      <c r="F11" s="5" t="s">
        <v>18</v>
      </c>
      <c r="H11" s="6" t="s">
        <v>8</v>
      </c>
      <c r="I11" s="58"/>
    </row>
    <row r="12" spans="1:14">
      <c r="A12" s="6" t="s">
        <v>8</v>
      </c>
      <c r="B12" s="7">
        <v>10</v>
      </c>
      <c r="C12" s="7">
        <v>10</v>
      </c>
      <c r="D12" s="7">
        <v>1</v>
      </c>
      <c r="E12" s="10">
        <f>B12*C12*D12</f>
        <v>100</v>
      </c>
      <c r="F12" s="11">
        <f>0.000016387*E12</f>
        <v>1.6387000000000001E-3</v>
      </c>
    </row>
    <row r="13" spans="1:14">
      <c r="A13" s="3"/>
      <c r="B13" s="9" t="s">
        <v>19</v>
      </c>
      <c r="C13" s="9" t="s">
        <v>20</v>
      </c>
      <c r="D13" s="9" t="s">
        <v>21</v>
      </c>
      <c r="E13" s="9" t="s">
        <v>17</v>
      </c>
      <c r="F13" s="5" t="s">
        <v>18</v>
      </c>
    </row>
    <row r="14" spans="1:14">
      <c r="A14" s="6" t="s">
        <v>9</v>
      </c>
      <c r="B14" s="7">
        <v>12</v>
      </c>
      <c r="C14" s="7">
        <v>7</v>
      </c>
      <c r="D14" s="7">
        <v>1</v>
      </c>
      <c r="E14" s="10">
        <f>B14*C14*D14</f>
        <v>84</v>
      </c>
      <c r="F14" s="11">
        <f>0.000016387*E14</f>
        <v>1.376508E-3</v>
      </c>
    </row>
    <row r="15" spans="1:14">
      <c r="H15" s="82" t="s">
        <v>65</v>
      </c>
      <c r="I15" s="83"/>
      <c r="J15" s="84"/>
    </row>
    <row r="16" spans="1:14">
      <c r="H16" s="82" t="s">
        <v>71</v>
      </c>
      <c r="I16" s="83"/>
      <c r="J16" s="84"/>
    </row>
    <row r="17" spans="1:13">
      <c r="G17" t="s">
        <v>66</v>
      </c>
      <c r="H17" s="82" t="s">
        <v>70</v>
      </c>
      <c r="I17" s="83"/>
      <c r="J17" s="84"/>
    </row>
    <row r="18" spans="1:13">
      <c r="H18" s="82" t="s">
        <v>69</v>
      </c>
      <c r="I18" s="83"/>
      <c r="J18" s="84"/>
    </row>
    <row r="19" spans="1:13">
      <c r="H19" s="82" t="s">
        <v>68</v>
      </c>
      <c r="I19" s="83"/>
      <c r="J19" s="84"/>
      <c r="K19" t="s">
        <v>72</v>
      </c>
      <c r="M19" s="67" t="s">
        <v>59</v>
      </c>
    </row>
    <row r="20" spans="1:13">
      <c r="H20" s="82" t="s">
        <v>67</v>
      </c>
      <c r="I20" s="83"/>
      <c r="J20" s="84"/>
      <c r="K20" s="68">
        <f>0.406*B23</f>
        <v>0.13804000000000002</v>
      </c>
      <c r="L20" t="s">
        <v>11</v>
      </c>
      <c r="M20" s="74">
        <f>(0.00057/F14)*100</f>
        <v>41.40913093131315</v>
      </c>
    </row>
    <row r="21" spans="1:13" ht="15.75" thickBot="1">
      <c r="K21" t="s">
        <v>73</v>
      </c>
    </row>
    <row r="22" spans="1:13" ht="45.75" thickTop="1">
      <c r="A22" s="28" t="s">
        <v>12</v>
      </c>
      <c r="B22" s="27" t="s">
        <v>14</v>
      </c>
      <c r="C22" s="29" t="s">
        <v>24</v>
      </c>
    </row>
    <row r="23" spans="1:13">
      <c r="A23" s="23" t="s">
        <v>13</v>
      </c>
      <c r="B23" s="17">
        <v>0.34</v>
      </c>
      <c r="C23" s="24">
        <f>B23/B26</f>
        <v>0.28571428571428575</v>
      </c>
    </row>
    <row r="24" spans="1:13">
      <c r="A24" s="23" t="s">
        <v>22</v>
      </c>
      <c r="B24" s="17">
        <v>0.21</v>
      </c>
      <c r="C24" s="24">
        <f>B24/B26</f>
        <v>0.17647058823529413</v>
      </c>
    </row>
    <row r="25" spans="1:13" ht="15.75" thickBot="1">
      <c r="A25" s="25" t="s">
        <v>23</v>
      </c>
      <c r="B25" s="18">
        <v>0.64</v>
      </c>
      <c r="C25" s="26">
        <f>B25/B26</f>
        <v>0.53781512605042026</v>
      </c>
    </row>
    <row r="26" spans="1:13" ht="16.5" thickTop="1" thickBot="1">
      <c r="A26" s="14" t="s">
        <v>25</v>
      </c>
      <c r="B26" s="15">
        <f>SUM(B23:B25)</f>
        <v>1.19</v>
      </c>
      <c r="C26" s="16">
        <f>SUM(C23:C25)</f>
        <v>1</v>
      </c>
    </row>
    <row r="27" spans="1:13" ht="16.5" thickTop="1" thickBot="1">
      <c r="A27" s="19"/>
      <c r="B27" s="20"/>
      <c r="C27" s="21"/>
    </row>
    <row r="28" spans="1:13" ht="45.75" thickTop="1">
      <c r="A28" s="22" t="s">
        <v>26</v>
      </c>
      <c r="B28" s="27" t="s">
        <v>14</v>
      </c>
      <c r="C28" s="29" t="s">
        <v>24</v>
      </c>
    </row>
    <row r="29" spans="1:13">
      <c r="A29" s="23" t="s">
        <v>22</v>
      </c>
      <c r="B29" s="17">
        <v>0.21</v>
      </c>
      <c r="C29" s="24">
        <f>B29/B31</f>
        <v>0.24705882352941178</v>
      </c>
    </row>
    <row r="30" spans="1:13" ht="15.75" thickBot="1">
      <c r="A30" s="25" t="s">
        <v>23</v>
      </c>
      <c r="B30" s="18">
        <v>0.64</v>
      </c>
      <c r="C30" s="26">
        <f>B30/B31</f>
        <v>0.75294117647058822</v>
      </c>
    </row>
    <row r="31" spans="1:13" ht="16.5" thickTop="1" thickBot="1">
      <c r="A31" s="14" t="s">
        <v>25</v>
      </c>
      <c r="B31" s="15">
        <f>SUM(B28:B30)</f>
        <v>0.85</v>
      </c>
      <c r="C31" s="16">
        <f>SUM(C28:C30)</f>
        <v>1</v>
      </c>
    </row>
    <row r="32" spans="1:13" ht="15.75" thickTop="1"/>
  </sheetData>
  <mergeCells count="7">
    <mergeCell ref="I4:J4"/>
    <mergeCell ref="H15:J15"/>
    <mergeCell ref="H19:J19"/>
    <mergeCell ref="H16:J16"/>
    <mergeCell ref="H20:J20"/>
    <mergeCell ref="H18:J18"/>
    <mergeCell ref="H17:J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Volumes  Conversions</vt:lpstr>
      <vt:lpstr>heat required for generator</vt:lpstr>
      <vt:lpstr>Volumes pressure vessels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</cp:lastModifiedBy>
  <dcterms:created xsi:type="dcterms:W3CDTF">2012-04-13T10:55:13Z</dcterms:created>
  <dcterms:modified xsi:type="dcterms:W3CDTF">2012-04-13T14:04:11Z</dcterms:modified>
</cp:coreProperties>
</file>